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8" windowWidth="19992" windowHeight="7872"/>
  </bookViews>
  <sheets>
    <sheet name="FY 12-13 Estimates" sheetId="9" r:id="rId1"/>
  </sheets>
  <calcPr calcId="145621"/>
</workbook>
</file>

<file path=xl/calcChain.xml><?xml version="1.0" encoding="utf-8"?>
<calcChain xmlns="http://schemas.openxmlformats.org/spreadsheetml/2006/main">
  <c r="D64" i="9" l="1"/>
  <c r="D65" i="9"/>
  <c r="G38" i="9"/>
  <c r="G7" i="9"/>
  <c r="G12" i="9" l="1"/>
  <c r="G11" i="9"/>
  <c r="G10" i="9"/>
  <c r="G9" i="9"/>
  <c r="G8" i="9"/>
  <c r="I52" i="9"/>
  <c r="G13" i="9" l="1"/>
  <c r="I13" i="9"/>
  <c r="D56" i="9"/>
  <c r="D48" i="9"/>
  <c r="D34" i="9"/>
  <c r="G32" i="9" s="1"/>
  <c r="G46" i="9" l="1"/>
  <c r="G44" i="9"/>
  <c r="G47" i="9"/>
  <c r="G45" i="9"/>
  <c r="I58" i="9"/>
  <c r="G57" i="9"/>
  <c r="G56" i="9"/>
  <c r="G55" i="9"/>
  <c r="G54" i="9"/>
  <c r="I48" i="9"/>
  <c r="G51" i="9" l="1"/>
  <c r="G50" i="9"/>
  <c r="G52" i="9" s="1"/>
  <c r="G58" i="9"/>
  <c r="I40" i="9"/>
  <c r="G48" i="9" l="1"/>
  <c r="I36" i="9"/>
  <c r="I26" i="9" l="1"/>
  <c r="D26" i="9"/>
  <c r="I20" i="9"/>
  <c r="G19" i="9"/>
  <c r="G18" i="9"/>
  <c r="G17" i="9"/>
  <c r="G16" i="9"/>
  <c r="D4" i="9"/>
  <c r="G25" i="9" l="1"/>
  <c r="G24" i="9"/>
  <c r="G34" i="9"/>
  <c r="G33" i="9" s="1"/>
  <c r="G35" i="9"/>
  <c r="G20" i="9"/>
  <c r="G39" i="9" l="1"/>
  <c r="G26" i="9"/>
  <c r="G36" i="9"/>
  <c r="G40" i="9" l="1"/>
</calcChain>
</file>

<file path=xl/sharedStrings.xml><?xml version="1.0" encoding="utf-8"?>
<sst xmlns="http://schemas.openxmlformats.org/spreadsheetml/2006/main" count="111" uniqueCount="97">
  <si>
    <t>Public Safety Programs</t>
  </si>
  <si>
    <t>Accounts</t>
  </si>
  <si>
    <t>%</t>
  </si>
  <si>
    <t>Existing Community Mental Health Services</t>
  </si>
  <si>
    <t>Comment</t>
  </si>
  <si>
    <t>NA</t>
  </si>
  <si>
    <t>% distribution</t>
  </si>
  <si>
    <t>Sub-account $$</t>
  </si>
  <si>
    <t>Juvenile Probation Activities</t>
  </si>
  <si>
    <t>NA - distributed sales tax before rest by specific $$ amt</t>
  </si>
  <si>
    <t>NA - distributed before rest</t>
  </si>
  <si>
    <t>Realignment DOF Chart Total</t>
  </si>
  <si>
    <t>GRAND Total</t>
  </si>
  <si>
    <t>Support Services Account</t>
  </si>
  <si>
    <t>Support Services</t>
  </si>
  <si>
    <t>Law Enforcement Services Account</t>
  </si>
  <si>
    <t>AFTER MENTAL HEALTH ACCOUNT AND ENHANCING LAW ENFORCEMENT ACCOUNT IS SATISFIED, THEN REMAINING MONTHLY SALES TAX IS DISTRIBUTED BASED ON PERCENTAGES BELOW.</t>
  </si>
  <si>
    <t>NA - distributed after cap</t>
  </si>
  <si>
    <t>County Intervention Support Services</t>
  </si>
  <si>
    <t>OTHER ACCOUNTS</t>
  </si>
  <si>
    <t>AFTER SATISFYING BASE FUNDING FOR SUPPORT SERVICES AND LAW ENFORCEMENT SERVICES ACCOUNT, THEN REMAINING MONTHLY SALES TAX IS DISTRIBUTED BASED ON PERCENTAGES BELOW.</t>
  </si>
  <si>
    <t>This amount is transferred first from the sales tax revenues in the Local Revenue Fund; capped amount sales tax</t>
  </si>
  <si>
    <t>Incentive funding for Counties tapping into CWS augmentation</t>
  </si>
  <si>
    <t>Regular growth</t>
  </si>
  <si>
    <t>Contract Special Account</t>
  </si>
  <si>
    <t>Community Oriented Policing Services</t>
  </si>
  <si>
    <t>Juvenile Justice Crime Prevention Act</t>
  </si>
  <si>
    <t>Juvenile Camps and Ranches Program</t>
  </si>
  <si>
    <t>Total less Mental Health Account &amp; Enhancing Law Enforcement Activities Account</t>
  </si>
  <si>
    <t xml:space="preserve">Supplemental Law Enforcement Services 30061 (f) </t>
  </si>
  <si>
    <t xml:space="preserve">County sheriffs' dept to enhance efforts 30070 (b) </t>
  </si>
  <si>
    <t>Enhancing Law Enforcement Activities Subaccount</t>
  </si>
  <si>
    <t>Behavioral Health Subaccount</t>
  </si>
  <si>
    <t>Protective Services Subaccount</t>
  </si>
  <si>
    <t>Law Enforcement Services Subaccount</t>
  </si>
  <si>
    <t>Juvenile Justice Subaccount</t>
  </si>
  <si>
    <t>Subaccount</t>
  </si>
  <si>
    <t>Enhancing Law Enforcement Activities Growth Special Account</t>
  </si>
  <si>
    <t>The remainder of any revenue received after satisfying account 2 above will be deposited into growth account; 30027.5 (b).</t>
  </si>
  <si>
    <t>Support Services Growth Subaccount</t>
  </si>
  <si>
    <t>Law Enforcement Services Growth Subaccount</t>
  </si>
  <si>
    <t>Women and Children's Residential Treatment Services Special Account</t>
  </si>
  <si>
    <t>Trial Court Security Subaccount</t>
  </si>
  <si>
    <t>Community Corrections Subaccount</t>
  </si>
  <si>
    <t>DA &amp; Public Defender Subaccount</t>
  </si>
  <si>
    <t>Youth Offender Block Grant Special Account</t>
  </si>
  <si>
    <t>Juvenile Reentry Grant Special Account</t>
  </si>
  <si>
    <t>Mental Health Account</t>
  </si>
  <si>
    <t>Protective Services Growth Special Account - CWS</t>
  </si>
  <si>
    <t>Protective Services Growth Special Account</t>
  </si>
  <si>
    <t>Behavioral Health Growth Special Account</t>
  </si>
  <si>
    <t>Trial Court Security Growth Special Account</t>
  </si>
  <si>
    <t>Community Corrections Growth Special Account</t>
  </si>
  <si>
    <t>DA &amp; Public Defender Growth Special Account</t>
  </si>
  <si>
    <t>Juvenile Justice Growth Special Account</t>
  </si>
  <si>
    <t>California Emergency Management Agency</t>
  </si>
  <si>
    <t xml:space="preserve">Penal Code 13821 (c) </t>
  </si>
  <si>
    <t>W&amp;I Code 18220.1 (b)</t>
  </si>
  <si>
    <t>W&amp;I Code 18220 (b)</t>
  </si>
  <si>
    <t>Set amount for county jails; guaranteed before other % distribution. 29552 (c)</t>
  </si>
  <si>
    <t>30029.05 (f)(2)</t>
  </si>
  <si>
    <t>30029.05 (f)(3)</t>
  </si>
  <si>
    <t>30029.05 (f)(1)</t>
  </si>
  <si>
    <t>30029.05 (f)(4)</t>
  </si>
  <si>
    <t>30027.5 (f)(1)</t>
  </si>
  <si>
    <t>30027.5 (f)(2)</t>
  </si>
  <si>
    <t>Subset of PS; 30029.5 (a)(1)(A); 30029.8</t>
  </si>
  <si>
    <t>30027.5 (e)(1)</t>
  </si>
  <si>
    <t>30027.5 (e)(2)</t>
  </si>
  <si>
    <t>30027.5 (e)(3)</t>
  </si>
  <si>
    <t>30027.5 (e)(4)</t>
  </si>
  <si>
    <t>30028.1 (a)</t>
  </si>
  <si>
    <t>30028.1 (b)</t>
  </si>
  <si>
    <t>30027.9 (c)(1)</t>
  </si>
  <si>
    <t>30027.9 (c)(2)</t>
  </si>
  <si>
    <t>30027.9 (c)(3)</t>
  </si>
  <si>
    <t>30027.9 (c)(4)</t>
  </si>
  <si>
    <t>30029.07 (d)(1)(A)</t>
  </si>
  <si>
    <t>30029.07 (d)(2)(A)</t>
  </si>
  <si>
    <t>30027.9 (b)(1)(A)</t>
  </si>
  <si>
    <t>30027.9 (b)(1)(D)</t>
  </si>
  <si>
    <t>30027.9 (b)(1)(B)</t>
  </si>
  <si>
    <t>30027.9 (b)(1)(C)</t>
  </si>
  <si>
    <t>Subset of BH; 30027.5 (f)(1)(B); 30029.6</t>
  </si>
  <si>
    <t xml:space="preserve">Funding  set aside for programs funded by Behavioral Health Subaccount identified at risk by DHCS. 30027.10 (a) </t>
  </si>
  <si>
    <t>Mental Health Account 
30027.5 (a)</t>
  </si>
  <si>
    <t>SSA is Capped. 30027.5 (c)(1)</t>
  </si>
  <si>
    <t>LESA is Capped. 30027.5 (c)(2)</t>
  </si>
  <si>
    <t>30027.9 (a)(1)</t>
  </si>
  <si>
    <t xml:space="preserve">Fiscal Year 2012-13 </t>
  </si>
  <si>
    <t>Local Revenue Fund 2011 (Estimate)</t>
  </si>
  <si>
    <r>
      <t xml:space="preserve">Capped amount of $489.9 million; allocated prior to other components; guaranteed funding. Section 30027.5 (b); </t>
    </r>
    <r>
      <rPr>
        <u/>
        <sz val="8"/>
        <color theme="1"/>
        <rFont val="Calibri"/>
        <family val="2"/>
        <scheme val="minor"/>
      </rPr>
      <t>funded with VLF</t>
    </r>
    <r>
      <rPr>
        <sz val="8"/>
        <color theme="1"/>
        <rFont val="Calibri"/>
        <family val="2"/>
        <scheme val="minor"/>
      </rPr>
      <t xml:space="preserve"> (Rev &amp; Tax code 11001.5 &amp; 11005) and if VLF is not enough then additional funds will be taken from sales tax 30027.5(d).</t>
    </r>
  </si>
  <si>
    <t>Booking and Processing Fees</t>
  </si>
  <si>
    <t>Juvenile Justice Program</t>
  </si>
  <si>
    <t>Citizens Option for Public Safety (COPS)</t>
  </si>
  <si>
    <t>Rural Small County Assistance (Sheriffs)</t>
  </si>
  <si>
    <t>Juvenile Probation Camp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</si>
</sst>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Font="1" applyAlignment="1">
      <alignment vertical="top" wrapText="1"/>
    </xf>
    <xf numFmtId="10" fontId="0" fillId="0" borderId="0" xfId="2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2" xfId="0" applyBorder="1"/>
    <xf numFmtId="166" fontId="0" fillId="0" borderId="0" xfId="1" applyNumberFormat="1" applyFont="1"/>
    <xf numFmtId="0" fontId="0" fillId="0" borderId="0" xfId="0" applyBorder="1"/>
    <xf numFmtId="0" fontId="0" fillId="0" borderId="2" xfId="0" applyBorder="1" applyAlignment="1">
      <alignment horizontal="center"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166" fontId="0" fillId="0" borderId="10" xfId="0" applyNumberFormat="1" applyBorder="1"/>
    <xf numFmtId="10" fontId="3" fillId="0" borderId="2" xfId="2" applyNumberFormat="1" applyFont="1" applyBorder="1"/>
    <xf numFmtId="0" fontId="3" fillId="0" borderId="11" xfId="0" applyFont="1" applyBorder="1" applyAlignment="1">
      <alignment vertical="center" wrapText="1"/>
    </xf>
    <xf numFmtId="165" fontId="0" fillId="0" borderId="10" xfId="0" applyNumberFormat="1" applyBorder="1"/>
    <xf numFmtId="10" fontId="3" fillId="0" borderId="2" xfId="0" applyNumberFormat="1" applyFont="1" applyBorder="1"/>
    <xf numFmtId="0" fontId="0" fillId="0" borderId="11" xfId="0" applyBorder="1"/>
    <xf numFmtId="166" fontId="0" fillId="2" borderId="3" xfId="1" applyNumberFormat="1" applyFont="1" applyFill="1" applyBorder="1"/>
    <xf numFmtId="0" fontId="0" fillId="2" borderId="4" xfId="0" applyFill="1" applyBorder="1"/>
    <xf numFmtId="0" fontId="3" fillId="2" borderId="5" xfId="0" applyFont="1" applyFill="1" applyBorder="1" applyAlignment="1">
      <alignment vertical="center" wrapText="1"/>
    </xf>
    <xf numFmtId="166" fontId="0" fillId="2" borderId="6" xfId="0" applyNumberFormat="1" applyFill="1" applyBorder="1"/>
    <xf numFmtId="0" fontId="0" fillId="2" borderId="0" xfId="0" applyFill="1" applyBorder="1"/>
    <xf numFmtId="10" fontId="3" fillId="2" borderId="0" xfId="2" applyNumberFormat="1" applyFont="1" applyFill="1" applyBorder="1"/>
    <xf numFmtId="0" fontId="3" fillId="2" borderId="7" xfId="0" applyFont="1" applyFill="1" applyBorder="1" applyAlignment="1">
      <alignment vertical="center" wrapText="1"/>
    </xf>
    <xf numFmtId="166" fontId="0" fillId="2" borderId="8" xfId="0" applyNumberFormat="1" applyFill="1" applyBorder="1"/>
    <xf numFmtId="10" fontId="3" fillId="2" borderId="1" xfId="2" applyNumberFormat="1" applyFont="1" applyFill="1" applyBorder="1"/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/>
    <xf numFmtId="165" fontId="0" fillId="2" borderId="3" xfId="0" applyNumberFormat="1" applyFill="1" applyBorder="1" applyAlignment="1">
      <alignment horizontal="right"/>
    </xf>
    <xf numFmtId="10" fontId="3" fillId="2" borderId="4" xfId="2" applyNumberFormat="1" applyFont="1" applyFill="1" applyBorder="1" applyAlignment="1">
      <alignment vertical="top" wrapText="1"/>
    </xf>
    <xf numFmtId="165" fontId="0" fillId="2" borderId="6" xfId="0" applyNumberFormat="1" applyFill="1" applyBorder="1" applyAlignment="1">
      <alignment horizontal="right"/>
    </xf>
    <xf numFmtId="10" fontId="3" fillId="2" borderId="0" xfId="2" applyNumberFormat="1" applyFont="1" applyFill="1" applyBorder="1" applyAlignment="1">
      <alignment vertical="top" wrapText="1"/>
    </xf>
    <xf numFmtId="0" fontId="3" fillId="2" borderId="7" xfId="0" applyFont="1" applyFill="1" applyBorder="1"/>
    <xf numFmtId="165" fontId="0" fillId="2" borderId="8" xfId="0" applyNumberFormat="1" applyFill="1" applyBorder="1" applyAlignment="1">
      <alignment horizontal="right"/>
    </xf>
    <xf numFmtId="0" fontId="0" fillId="0" borderId="12" xfId="0" applyBorder="1"/>
    <xf numFmtId="165" fontId="0" fillId="0" borderId="13" xfId="0" applyNumberFormat="1" applyBorder="1"/>
    <xf numFmtId="0" fontId="3" fillId="0" borderId="13" xfId="0" applyFont="1" applyBorder="1"/>
    <xf numFmtId="0" fontId="0" fillId="0" borderId="14" xfId="0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10" fontId="3" fillId="2" borderId="0" xfId="2" applyNumberFormat="1" applyFont="1" applyFill="1"/>
    <xf numFmtId="0" fontId="3" fillId="2" borderId="0" xfId="0" applyFont="1" applyFill="1" applyAlignment="1">
      <alignment vertical="center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vertical="top" wrapText="1"/>
    </xf>
    <xf numFmtId="0" fontId="6" fillId="3" borderId="0" xfId="0" applyFont="1" applyFill="1"/>
    <xf numFmtId="0" fontId="0" fillId="3" borderId="0" xfId="0" applyFill="1"/>
    <xf numFmtId="14" fontId="7" fillId="3" borderId="0" xfId="0" applyNumberFormat="1" applyFont="1" applyFill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8" fillId="2" borderId="0" xfId="0" applyFont="1" applyFill="1"/>
    <xf numFmtId="164" fontId="0" fillId="0" borderId="0" xfId="1" applyNumberFormat="1" applyFont="1"/>
    <xf numFmtId="10" fontId="3" fillId="2" borderId="4" xfId="2" applyNumberFormat="1" applyFont="1" applyFill="1" applyBorder="1"/>
    <xf numFmtId="0" fontId="3" fillId="2" borderId="0" xfId="0" applyFont="1" applyFill="1" applyBorder="1" applyAlignment="1">
      <alignment wrapText="1"/>
    </xf>
    <xf numFmtId="166" fontId="0" fillId="0" borderId="0" xfId="0" applyNumberFormat="1" applyBorder="1"/>
    <xf numFmtId="10" fontId="3" fillId="0" borderId="0" xfId="2" applyNumberFormat="1" applyFont="1" applyBorder="1"/>
    <xf numFmtId="0" fontId="3" fillId="0" borderId="0" xfId="0" applyFont="1" applyBorder="1" applyAlignment="1">
      <alignment vertical="center" wrapText="1"/>
    </xf>
    <xf numFmtId="10" fontId="2" fillId="0" borderId="0" xfId="0" applyNumberFormat="1" applyFont="1" applyBorder="1"/>
    <xf numFmtId="0" fontId="3" fillId="2" borderId="7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wrapText="1"/>
    </xf>
    <xf numFmtId="10" fontId="3" fillId="2" borderId="4" xfId="2" applyNumberFormat="1" applyFont="1" applyFill="1" applyBorder="1" applyAlignment="1"/>
    <xf numFmtId="10" fontId="3" fillId="2" borderId="0" xfId="2" applyNumberFormat="1" applyFont="1" applyFill="1" applyBorder="1" applyAlignment="1"/>
    <xf numFmtId="10" fontId="3" fillId="2" borderId="1" xfId="2" applyNumberFormat="1" applyFont="1" applyFill="1" applyBorder="1" applyAlignment="1"/>
    <xf numFmtId="0" fontId="3" fillId="0" borderId="0" xfId="0" applyFont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/>
    <xf numFmtId="0" fontId="3" fillId="0" borderId="2" xfId="0" applyFont="1" applyBorder="1" applyAlignment="1"/>
    <xf numFmtId="0" fontId="3" fillId="0" borderId="13" xfId="0" applyFont="1" applyBorder="1" applyAlignment="1"/>
    <xf numFmtId="166" fontId="0" fillId="0" borderId="0" xfId="1" applyNumberFormat="1" applyFont="1" applyBorder="1"/>
    <xf numFmtId="0" fontId="3" fillId="0" borderId="0" xfId="0" applyFont="1" applyBorder="1" applyAlignment="1"/>
    <xf numFmtId="166" fontId="0" fillId="0" borderId="6" xfId="0" applyNumberFormat="1" applyBorder="1"/>
    <xf numFmtId="0" fontId="3" fillId="0" borderId="7" xfId="0" applyFont="1" applyBorder="1" applyAlignment="1">
      <alignment vertical="center" wrapText="1"/>
    </xf>
    <xf numFmtId="0" fontId="9" fillId="2" borderId="4" xfId="0" applyFont="1" applyFill="1" applyBorder="1"/>
    <xf numFmtId="0" fontId="9" fillId="2" borderId="0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13" xfId="0" applyBorder="1"/>
    <xf numFmtId="10" fontId="0" fillId="0" borderId="0" xfId="2" applyNumberFormat="1" applyFont="1"/>
    <xf numFmtId="10" fontId="3" fillId="2" borderId="4" xfId="2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166" fontId="2" fillId="0" borderId="0" xfId="0" applyNumberFormat="1" applyFont="1"/>
    <xf numFmtId="166" fontId="4" fillId="0" borderId="0" xfId="0" applyNumberFormat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</xdr:row>
      <xdr:rowOff>85725</xdr:rowOff>
    </xdr:from>
    <xdr:to>
      <xdr:col>4</xdr:col>
      <xdr:colOff>428625</xdr:colOff>
      <xdr:row>4</xdr:row>
      <xdr:rowOff>0</xdr:rowOff>
    </xdr:to>
    <xdr:sp macro="" textlink="">
      <xdr:nvSpPr>
        <xdr:cNvPr id="8" name="Right Brace 7"/>
        <xdr:cNvSpPr/>
      </xdr:nvSpPr>
      <xdr:spPr>
        <a:xfrm>
          <a:off x="5286375" y="1057275"/>
          <a:ext cx="342900" cy="4857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85725</xdr:colOff>
      <xdr:row>8</xdr:row>
      <xdr:rowOff>38100</xdr:rowOff>
    </xdr:from>
    <xdr:to>
      <xdr:col>4</xdr:col>
      <xdr:colOff>419100</xdr:colOff>
      <xdr:row>9</xdr:row>
      <xdr:rowOff>19050</xdr:rowOff>
    </xdr:to>
    <xdr:sp macro="" textlink="">
      <xdr:nvSpPr>
        <xdr:cNvPr id="9" name="Right Brace 8"/>
        <xdr:cNvSpPr/>
      </xdr:nvSpPr>
      <xdr:spPr>
        <a:xfrm>
          <a:off x="5286375" y="2781300"/>
          <a:ext cx="333375" cy="4095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114301</xdr:colOff>
      <xdr:row>46</xdr:row>
      <xdr:rowOff>28576</xdr:rowOff>
    </xdr:from>
    <xdr:to>
      <xdr:col>4</xdr:col>
      <xdr:colOff>514351</xdr:colOff>
      <xdr:row>49</xdr:row>
      <xdr:rowOff>0</xdr:rowOff>
    </xdr:to>
    <xdr:sp macro="" textlink="">
      <xdr:nvSpPr>
        <xdr:cNvPr id="13" name="Right Brace 12"/>
        <xdr:cNvSpPr/>
      </xdr:nvSpPr>
      <xdr:spPr>
        <a:xfrm>
          <a:off x="6305551" y="12372976"/>
          <a:ext cx="400050" cy="5619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104776</xdr:colOff>
      <xdr:row>54</xdr:row>
      <xdr:rowOff>219076</xdr:rowOff>
    </xdr:from>
    <xdr:to>
      <xdr:col>4</xdr:col>
      <xdr:colOff>504826</xdr:colOff>
      <xdr:row>56</xdr:row>
      <xdr:rowOff>209550</xdr:rowOff>
    </xdr:to>
    <xdr:sp macro="" textlink="">
      <xdr:nvSpPr>
        <xdr:cNvPr id="15" name="Right Brace 14"/>
        <xdr:cNvSpPr/>
      </xdr:nvSpPr>
      <xdr:spPr>
        <a:xfrm>
          <a:off x="6296026" y="14363701"/>
          <a:ext cx="400050" cy="58102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142876</xdr:colOff>
      <xdr:row>32</xdr:row>
      <xdr:rowOff>171450</xdr:rowOff>
    </xdr:from>
    <xdr:to>
      <xdr:col>4</xdr:col>
      <xdr:colOff>542926</xdr:colOff>
      <xdr:row>34</xdr:row>
      <xdr:rowOff>152399</xdr:rowOff>
    </xdr:to>
    <xdr:sp macro="" textlink="">
      <xdr:nvSpPr>
        <xdr:cNvPr id="16" name="Right Brace 15"/>
        <xdr:cNvSpPr/>
      </xdr:nvSpPr>
      <xdr:spPr>
        <a:xfrm>
          <a:off x="6334126" y="8934450"/>
          <a:ext cx="400050" cy="57149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114301</xdr:colOff>
      <xdr:row>24</xdr:row>
      <xdr:rowOff>28574</xdr:rowOff>
    </xdr:from>
    <xdr:to>
      <xdr:col>4</xdr:col>
      <xdr:colOff>561975</xdr:colOff>
      <xdr:row>26</xdr:row>
      <xdr:rowOff>161924</xdr:rowOff>
    </xdr:to>
    <xdr:sp macro="" textlink="">
      <xdr:nvSpPr>
        <xdr:cNvPr id="17" name="Right Brace 16"/>
        <xdr:cNvSpPr/>
      </xdr:nvSpPr>
      <xdr:spPr>
        <a:xfrm>
          <a:off x="6305551" y="6962774"/>
          <a:ext cx="447674" cy="5238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38100</xdr:colOff>
      <xdr:row>16</xdr:row>
      <xdr:rowOff>180975</xdr:rowOff>
    </xdr:from>
    <xdr:to>
      <xdr:col>4</xdr:col>
      <xdr:colOff>371475</xdr:colOff>
      <xdr:row>17</xdr:row>
      <xdr:rowOff>161925</xdr:rowOff>
    </xdr:to>
    <xdr:sp macro="" textlink="">
      <xdr:nvSpPr>
        <xdr:cNvPr id="18" name="Right Brace 17"/>
        <xdr:cNvSpPr/>
      </xdr:nvSpPr>
      <xdr:spPr>
        <a:xfrm>
          <a:off x="6229350" y="5276850"/>
          <a:ext cx="333375" cy="361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6"/>
  <sheetViews>
    <sheetView tabSelected="1" zoomScale="90" zoomScaleNormal="90" workbookViewId="0">
      <selection activeCell="K2" sqref="K2"/>
    </sheetView>
  </sheetViews>
  <sheetFormatPr defaultRowHeight="14.4" x14ac:dyDescent="0.3"/>
  <cols>
    <col min="1" max="1" width="3.6640625" customWidth="1"/>
    <col min="2" max="2" width="44" customWidth="1"/>
    <col min="3" max="3" width="29.6640625" style="55" customWidth="1"/>
    <col min="4" max="4" width="15.44140625" customWidth="1"/>
    <col min="6" max="6" width="12" customWidth="1"/>
    <col min="7" max="7" width="10.109375" customWidth="1"/>
    <col min="8" max="8" width="1.6640625" customWidth="1"/>
    <col min="10" max="10" width="22.5546875" customWidth="1"/>
    <col min="11" max="11" width="31.5546875" bestFit="1" customWidth="1"/>
    <col min="12" max="12" width="11.109375" bestFit="1" customWidth="1"/>
    <col min="13" max="13" width="30.5546875" customWidth="1"/>
    <col min="14" max="14" width="11.109375" bestFit="1" customWidth="1"/>
  </cols>
  <sheetData>
    <row r="1" spans="1:11" ht="15.6" x14ac:dyDescent="0.3">
      <c r="A1" s="52"/>
      <c r="B1" s="51" t="s">
        <v>90</v>
      </c>
      <c r="C1" s="51" t="s">
        <v>89</v>
      </c>
      <c r="D1" s="52"/>
      <c r="E1" s="52"/>
      <c r="F1" s="52"/>
      <c r="G1" s="52"/>
      <c r="H1" s="52"/>
      <c r="I1" s="52"/>
      <c r="J1" s="52"/>
      <c r="K1" s="53">
        <v>41523</v>
      </c>
    </row>
    <row r="2" spans="1:11" ht="45.75" customHeight="1" thickBot="1" x14ac:dyDescent="0.35">
      <c r="B2" s="9" t="s">
        <v>1</v>
      </c>
      <c r="C2" s="13"/>
      <c r="D2" s="9" t="s">
        <v>11</v>
      </c>
      <c r="E2" s="6"/>
      <c r="F2" s="9" t="s">
        <v>6</v>
      </c>
      <c r="G2" s="9" t="s">
        <v>7</v>
      </c>
      <c r="H2" s="9"/>
      <c r="I2" s="9" t="s">
        <v>2</v>
      </c>
      <c r="J2" s="9" t="s">
        <v>36</v>
      </c>
      <c r="K2" s="9" t="s">
        <v>4</v>
      </c>
    </row>
    <row r="3" spans="1:11" x14ac:dyDescent="0.3">
      <c r="I3" s="10"/>
      <c r="K3" s="54"/>
    </row>
    <row r="4" spans="1:11" ht="49.5" customHeight="1" x14ac:dyDescent="0.3">
      <c r="A4">
        <v>1</v>
      </c>
      <c r="B4" s="85" t="s">
        <v>85</v>
      </c>
      <c r="C4" s="55" t="s">
        <v>3</v>
      </c>
      <c r="D4" s="7">
        <f>93379252*12/1000000</f>
        <v>1120.5510240000001</v>
      </c>
      <c r="F4" s="54" t="s">
        <v>9</v>
      </c>
      <c r="I4" s="10"/>
      <c r="K4" s="56" t="s">
        <v>21</v>
      </c>
    </row>
    <row r="5" spans="1:11" ht="15" thickBot="1" x14ac:dyDescent="0.35">
      <c r="B5" s="54"/>
      <c r="F5" s="2"/>
      <c r="I5" s="10"/>
    </row>
    <row r="6" spans="1:11" ht="36.75" customHeight="1" x14ac:dyDescent="0.25">
      <c r="F6" s="2"/>
      <c r="G6" s="22">
        <v>35</v>
      </c>
      <c r="H6" s="23"/>
      <c r="I6" s="89">
        <v>7.1499999999999994E-2</v>
      </c>
      <c r="J6" s="32" t="s">
        <v>92</v>
      </c>
      <c r="K6" s="24" t="s">
        <v>59</v>
      </c>
    </row>
    <row r="7" spans="1:11" ht="36.75" customHeight="1" x14ac:dyDescent="0.25">
      <c r="C7" s="90"/>
      <c r="F7" s="2"/>
      <c r="G7" s="25">
        <f t="shared" ref="G7:G12" si="0">$D$9*I7</f>
        <v>107.09213999999999</v>
      </c>
      <c r="H7" s="26"/>
      <c r="I7" s="27">
        <v>0.21859999999999999</v>
      </c>
      <c r="J7" s="60" t="s">
        <v>94</v>
      </c>
      <c r="K7" s="28" t="s">
        <v>29</v>
      </c>
    </row>
    <row r="8" spans="1:11" ht="26.25" customHeight="1" x14ac:dyDescent="0.25">
      <c r="F8" s="2"/>
      <c r="G8" s="25">
        <f t="shared" si="0"/>
        <v>107.09213999999999</v>
      </c>
      <c r="H8" s="26"/>
      <c r="I8" s="27">
        <v>0.21859999999999999</v>
      </c>
      <c r="J8" s="60" t="s">
        <v>93</v>
      </c>
      <c r="K8" s="28" t="s">
        <v>29</v>
      </c>
    </row>
    <row r="9" spans="1:11" ht="29.25" customHeight="1" x14ac:dyDescent="0.25">
      <c r="A9">
        <v>2</v>
      </c>
      <c r="B9" s="82" t="s">
        <v>31</v>
      </c>
      <c r="C9" s="55" t="s">
        <v>0</v>
      </c>
      <c r="D9">
        <v>489.9</v>
      </c>
      <c r="F9" s="54" t="s">
        <v>10</v>
      </c>
      <c r="G9" s="25">
        <f t="shared" si="0"/>
        <v>18.518219999999999</v>
      </c>
      <c r="H9" s="26"/>
      <c r="I9" s="27">
        <v>3.78E-2</v>
      </c>
      <c r="J9" s="60" t="s">
        <v>95</v>
      </c>
      <c r="K9" s="28" t="s">
        <v>30</v>
      </c>
    </row>
    <row r="10" spans="1:11" ht="33.75" customHeight="1" x14ac:dyDescent="0.3">
      <c r="B10" s="94" t="s">
        <v>91</v>
      </c>
      <c r="G10" s="25">
        <f t="shared" si="0"/>
        <v>40.906649999999999</v>
      </c>
      <c r="H10" s="26"/>
      <c r="I10" s="27">
        <v>8.3500000000000005E-2</v>
      </c>
      <c r="J10" s="60" t="s">
        <v>55</v>
      </c>
      <c r="K10" s="28" t="s">
        <v>56</v>
      </c>
    </row>
    <row r="11" spans="1:11" ht="24" customHeight="1" x14ac:dyDescent="0.3">
      <c r="B11" s="94"/>
      <c r="F11" s="2"/>
      <c r="G11" s="25">
        <f t="shared" si="0"/>
        <v>151.82001</v>
      </c>
      <c r="H11" s="26"/>
      <c r="I11" s="27">
        <v>0.30990000000000001</v>
      </c>
      <c r="J11" s="60" t="s">
        <v>8</v>
      </c>
      <c r="K11" s="65" t="s">
        <v>58</v>
      </c>
    </row>
    <row r="12" spans="1:11" ht="30" customHeight="1" x14ac:dyDescent="0.25">
      <c r="B12" s="91"/>
      <c r="D12" s="88"/>
      <c r="F12" s="2"/>
      <c r="G12" s="29">
        <f t="shared" si="0"/>
        <v>29.442989999999998</v>
      </c>
      <c r="H12" s="26"/>
      <c r="I12" s="30">
        <v>6.0100000000000001E-2</v>
      </c>
      <c r="J12" s="67" t="s">
        <v>96</v>
      </c>
      <c r="K12" s="31" t="s">
        <v>57</v>
      </c>
    </row>
    <row r="13" spans="1:11" ht="15.75" thickBot="1" x14ac:dyDescent="0.3">
      <c r="F13" s="2"/>
      <c r="G13" s="16">
        <f>SUM(G6:G12)</f>
        <v>489.87214999999992</v>
      </c>
      <c r="H13" s="6"/>
      <c r="I13" s="17">
        <f>SUM(I6:I12)</f>
        <v>1</v>
      </c>
      <c r="J13" s="100" t="s">
        <v>31</v>
      </c>
      <c r="K13" s="101"/>
    </row>
    <row r="14" spans="1:11" x14ac:dyDescent="0.3">
      <c r="F14" s="2"/>
      <c r="G14" s="61"/>
      <c r="H14" s="8"/>
      <c r="I14" s="62"/>
      <c r="J14" s="63"/>
      <c r="K14" s="63"/>
    </row>
    <row r="15" spans="1:11" ht="15" thickBot="1" x14ac:dyDescent="0.35">
      <c r="F15" s="2"/>
    </row>
    <row r="16" spans="1:11" ht="27" customHeight="1" x14ac:dyDescent="0.3">
      <c r="F16" s="2"/>
      <c r="G16" s="22">
        <f>$D$17*I16</f>
        <v>0</v>
      </c>
      <c r="H16" s="23"/>
      <c r="I16" s="68">
        <v>0.27079999999999999</v>
      </c>
      <c r="J16" s="32" t="s">
        <v>25</v>
      </c>
      <c r="K16" s="24" t="s">
        <v>60</v>
      </c>
    </row>
    <row r="17" spans="1:13" ht="28.8" x14ac:dyDescent="0.3">
      <c r="B17" s="82" t="s">
        <v>37</v>
      </c>
      <c r="C17" s="55" t="s">
        <v>0</v>
      </c>
      <c r="F17" s="97" t="s">
        <v>17</v>
      </c>
      <c r="G17" s="25">
        <f>$D$17*I17</f>
        <v>0</v>
      </c>
      <c r="H17" s="26"/>
      <c r="I17" s="69">
        <v>0.27079999999999999</v>
      </c>
      <c r="J17" s="60" t="s">
        <v>26</v>
      </c>
      <c r="K17" s="28" t="s">
        <v>61</v>
      </c>
    </row>
    <row r="18" spans="1:13" ht="18.75" customHeight="1" x14ac:dyDescent="0.3">
      <c r="B18" s="94" t="s">
        <v>38</v>
      </c>
      <c r="F18" s="97"/>
      <c r="G18" s="25">
        <f>$D$17*I18</f>
        <v>0</v>
      </c>
      <c r="H18" s="26"/>
      <c r="I18" s="69">
        <v>0.38400000000000001</v>
      </c>
      <c r="J18" s="60" t="s">
        <v>8</v>
      </c>
      <c r="K18" s="65" t="s">
        <v>62</v>
      </c>
    </row>
    <row r="19" spans="1:13" ht="27" customHeight="1" x14ac:dyDescent="0.3">
      <c r="B19" s="94"/>
      <c r="F19" s="2"/>
      <c r="G19" s="29">
        <f>$D$17*I19</f>
        <v>0</v>
      </c>
      <c r="H19" s="26"/>
      <c r="I19" s="70">
        <v>7.4399999999999994E-2</v>
      </c>
      <c r="J19" s="67" t="s">
        <v>27</v>
      </c>
      <c r="K19" s="31" t="s">
        <v>63</v>
      </c>
    </row>
    <row r="20" spans="1:13" ht="15" thickBot="1" x14ac:dyDescent="0.35">
      <c r="B20" s="56"/>
      <c r="F20" s="2"/>
      <c r="G20" s="16">
        <f>SUM(G16:G19)</f>
        <v>0</v>
      </c>
      <c r="H20" s="6"/>
      <c r="I20" s="17">
        <f>SUM(I16:I19)</f>
        <v>1</v>
      </c>
      <c r="J20" s="98" t="s">
        <v>37</v>
      </c>
      <c r="K20" s="99"/>
    </row>
    <row r="21" spans="1:13" x14ac:dyDescent="0.3">
      <c r="F21" s="2"/>
      <c r="G21" s="61"/>
      <c r="H21" s="8"/>
      <c r="I21" s="62"/>
      <c r="J21" s="71"/>
      <c r="K21" s="63"/>
    </row>
    <row r="22" spans="1:13" x14ac:dyDescent="0.3">
      <c r="A22" s="44"/>
      <c r="B22" s="57" t="s">
        <v>16</v>
      </c>
      <c r="C22" s="45"/>
      <c r="D22" s="44"/>
      <c r="E22" s="44"/>
      <c r="F22" s="46"/>
      <c r="G22" s="44"/>
      <c r="H22" s="44"/>
      <c r="I22" s="47"/>
      <c r="J22" s="72"/>
      <c r="K22" s="48"/>
    </row>
    <row r="23" spans="1:13" ht="15" thickBot="1" x14ac:dyDescent="0.35">
      <c r="I23" s="10"/>
      <c r="J23" s="73"/>
    </row>
    <row r="24" spans="1:13" x14ac:dyDescent="0.3">
      <c r="G24" s="34">
        <f>I24*D26</f>
        <v>964.50069359999998</v>
      </c>
      <c r="H24" s="23"/>
      <c r="I24" s="35">
        <v>0.37026399999999998</v>
      </c>
      <c r="J24" s="32" t="s">
        <v>32</v>
      </c>
      <c r="K24" s="33" t="s">
        <v>64</v>
      </c>
      <c r="L24" s="5"/>
      <c r="M24" s="5"/>
    </row>
    <row r="25" spans="1:13" x14ac:dyDescent="0.3">
      <c r="G25" s="39">
        <f>I25*D26</f>
        <v>1640.3993063999999</v>
      </c>
      <c r="H25" s="26"/>
      <c r="I25" s="37">
        <v>0.62973599999999996</v>
      </c>
      <c r="J25" s="60" t="s">
        <v>33</v>
      </c>
      <c r="K25" s="38" t="s">
        <v>65</v>
      </c>
    </row>
    <row r="26" spans="1:13" ht="15" thickBot="1" x14ac:dyDescent="0.35">
      <c r="A26">
        <v>3</v>
      </c>
      <c r="B26" t="s">
        <v>13</v>
      </c>
      <c r="C26" s="55" t="s">
        <v>14</v>
      </c>
      <c r="D26" s="86">
        <f>2604900000/1000000</f>
        <v>2604.9</v>
      </c>
      <c r="F26" s="1">
        <v>0.64197499999999996</v>
      </c>
      <c r="G26" s="19">
        <f>SUM(G24:G25)</f>
        <v>2604.8999999999996</v>
      </c>
      <c r="H26" s="6"/>
      <c r="I26" s="20">
        <f>SUM(I24:I25)</f>
        <v>1</v>
      </c>
      <c r="J26" s="74" t="s">
        <v>13</v>
      </c>
      <c r="K26" s="21"/>
    </row>
    <row r="27" spans="1:13" ht="15" thickBot="1" x14ac:dyDescent="0.35">
      <c r="B27" s="84" t="s">
        <v>86</v>
      </c>
      <c r="C27" s="15"/>
      <c r="D27" s="3"/>
      <c r="G27" s="40"/>
      <c r="H27" s="41"/>
      <c r="I27" s="42"/>
      <c r="J27" s="75"/>
      <c r="K27" s="43"/>
    </row>
    <row r="28" spans="1:13" ht="36.6" customHeight="1" thickBot="1" x14ac:dyDescent="0.35">
      <c r="G28" s="29">
        <v>5.0999999999999996</v>
      </c>
      <c r="H28" s="26"/>
      <c r="I28" s="27"/>
      <c r="J28" s="60" t="s">
        <v>41</v>
      </c>
      <c r="K28" s="38" t="s">
        <v>83</v>
      </c>
    </row>
    <row r="29" spans="1:13" ht="15" thickBot="1" x14ac:dyDescent="0.35">
      <c r="G29" s="40"/>
      <c r="H29" s="41"/>
      <c r="I29" s="42"/>
      <c r="J29" s="75"/>
      <c r="K29" s="43"/>
    </row>
    <row r="30" spans="1:13" ht="15" thickBot="1" x14ac:dyDescent="0.35">
      <c r="B30" s="66"/>
      <c r="C30" s="49"/>
      <c r="D30" s="50"/>
      <c r="G30" s="29">
        <v>32.700000000000003</v>
      </c>
      <c r="H30" s="26"/>
      <c r="I30" s="27"/>
      <c r="J30" s="60" t="s">
        <v>24</v>
      </c>
      <c r="K30" s="38" t="s">
        <v>66</v>
      </c>
    </row>
    <row r="31" spans="1:13" ht="15" thickBot="1" x14ac:dyDescent="0.35">
      <c r="B31" s="66"/>
      <c r="C31" s="49"/>
      <c r="D31" s="50"/>
      <c r="F31" s="8"/>
      <c r="G31" s="87"/>
      <c r="H31" s="41"/>
      <c r="I31" s="42"/>
      <c r="J31" s="75"/>
      <c r="K31" s="87"/>
    </row>
    <row r="32" spans="1:13" x14ac:dyDescent="0.3">
      <c r="B32" s="66"/>
      <c r="C32" s="49"/>
      <c r="D32" s="50"/>
      <c r="G32" s="22">
        <f>I32*$D$34</f>
        <v>496.42937349299996</v>
      </c>
      <c r="H32" s="23"/>
      <c r="I32" s="59">
        <v>0.341721</v>
      </c>
      <c r="J32" s="32" t="s">
        <v>42</v>
      </c>
      <c r="K32" s="33" t="s">
        <v>67</v>
      </c>
    </row>
    <row r="33" spans="1:11" ht="21.6" x14ac:dyDescent="0.3">
      <c r="F33" s="2"/>
      <c r="G33" s="25">
        <f>I33*$D$34</f>
        <v>842.90038306099996</v>
      </c>
      <c r="H33" s="26"/>
      <c r="I33" s="27">
        <v>0.58021699999999998</v>
      </c>
      <c r="J33" s="60" t="s">
        <v>43</v>
      </c>
      <c r="K33" s="38" t="s">
        <v>68</v>
      </c>
    </row>
    <row r="34" spans="1:11" ht="22.8" customHeight="1" x14ac:dyDescent="0.3">
      <c r="A34">
        <v>4</v>
      </c>
      <c r="B34" s="55" t="s">
        <v>15</v>
      </c>
      <c r="C34" s="55" t="s">
        <v>0</v>
      </c>
      <c r="D34" s="58">
        <f>1452733000/1000000</f>
        <v>1452.7329999999999</v>
      </c>
      <c r="F34" s="1">
        <v>0.35802499999999998</v>
      </c>
      <c r="G34" s="25">
        <f>I34*$D$34</f>
        <v>14.599966649999999</v>
      </c>
      <c r="H34" s="26"/>
      <c r="I34" s="27">
        <v>1.005E-2</v>
      </c>
      <c r="J34" s="60" t="s">
        <v>44</v>
      </c>
      <c r="K34" s="38" t="s">
        <v>69</v>
      </c>
    </row>
    <row r="35" spans="1:11" x14ac:dyDescent="0.3">
      <c r="B35" s="84" t="s">
        <v>87</v>
      </c>
      <c r="D35" s="58"/>
      <c r="F35" s="1"/>
      <c r="G35" s="29">
        <f>I35*$D$34</f>
        <v>98.803276796000006</v>
      </c>
      <c r="H35" s="26"/>
      <c r="I35" s="27">
        <v>6.8012000000000003E-2</v>
      </c>
      <c r="J35" s="60" t="s">
        <v>35</v>
      </c>
      <c r="K35" s="38" t="s">
        <v>70</v>
      </c>
    </row>
    <row r="36" spans="1:11" ht="15" thickBot="1" x14ac:dyDescent="0.35">
      <c r="F36" s="2"/>
      <c r="G36" s="19">
        <f>SUM(G32:G35)</f>
        <v>1452.7329999999999</v>
      </c>
      <c r="H36" s="6"/>
      <c r="I36" s="20">
        <f>SUM(I32:I35)</f>
        <v>0.99999999999999989</v>
      </c>
      <c r="J36" s="74" t="s">
        <v>15</v>
      </c>
      <c r="K36" s="21"/>
    </row>
    <row r="37" spans="1:11" ht="15" thickBot="1" x14ac:dyDescent="0.35">
      <c r="F37" s="2"/>
      <c r="G37" s="40"/>
      <c r="H37" s="41"/>
      <c r="I37" s="42"/>
      <c r="J37" s="75"/>
      <c r="K37" s="43"/>
    </row>
    <row r="38" spans="1:11" ht="21.6" x14ac:dyDescent="0.3">
      <c r="G38" s="22">
        <f>$G$35*I38</f>
        <v>93.350323949628773</v>
      </c>
      <c r="H38" s="80"/>
      <c r="I38" s="59">
        <v>0.94481000000000004</v>
      </c>
      <c r="J38" s="32" t="s">
        <v>45</v>
      </c>
      <c r="K38" s="33" t="s">
        <v>71</v>
      </c>
    </row>
    <row r="39" spans="1:11" ht="21.6" x14ac:dyDescent="0.3">
      <c r="G39" s="29">
        <f>$G$35*I39</f>
        <v>5.4529528463712404</v>
      </c>
      <c r="H39" s="81"/>
      <c r="I39" s="27">
        <v>5.5190000000000003E-2</v>
      </c>
      <c r="J39" s="60" t="s">
        <v>46</v>
      </c>
      <c r="K39" s="38" t="s">
        <v>72</v>
      </c>
    </row>
    <row r="40" spans="1:11" ht="15" thickBot="1" x14ac:dyDescent="0.35">
      <c r="G40" s="16">
        <f>SUM(G38:G39)</f>
        <v>98.80327679600002</v>
      </c>
      <c r="H40" s="6"/>
      <c r="I40" s="17">
        <f>SUM(I38:I39)</f>
        <v>1</v>
      </c>
      <c r="J40" s="74" t="s">
        <v>35</v>
      </c>
      <c r="K40" s="18"/>
    </row>
    <row r="41" spans="1:11" x14ac:dyDescent="0.3">
      <c r="B41" s="55"/>
      <c r="D41" s="58"/>
      <c r="F41" s="1"/>
      <c r="I41" s="10"/>
      <c r="J41" s="73"/>
    </row>
    <row r="42" spans="1:11" x14ac:dyDescent="0.3">
      <c r="A42" s="44"/>
      <c r="B42" s="57" t="s">
        <v>20</v>
      </c>
      <c r="C42" s="45"/>
      <c r="D42" s="44"/>
      <c r="E42" s="44"/>
      <c r="F42" s="46"/>
      <c r="G42" s="44"/>
      <c r="H42" s="44"/>
      <c r="I42" s="47"/>
      <c r="J42" s="72"/>
      <c r="K42" s="48"/>
    </row>
    <row r="43" spans="1:11" ht="15" thickBot="1" x14ac:dyDescent="0.35">
      <c r="F43" s="2"/>
      <c r="I43" s="10"/>
      <c r="J43" s="73"/>
    </row>
    <row r="44" spans="1:11" x14ac:dyDescent="0.3">
      <c r="F44" s="2"/>
      <c r="G44" s="22">
        <f>I44*$D$48</f>
        <v>7.2056067000000006</v>
      </c>
      <c r="H44" s="23"/>
      <c r="I44" s="59">
        <v>0.05</v>
      </c>
      <c r="J44" s="32" t="s">
        <v>47</v>
      </c>
      <c r="K44" s="33" t="s">
        <v>73</v>
      </c>
    </row>
    <row r="45" spans="1:11" ht="21.6" x14ac:dyDescent="0.3">
      <c r="B45" s="66"/>
      <c r="C45" s="49"/>
      <c r="D45" s="50"/>
      <c r="G45" s="36">
        <f>I45*$D$48</f>
        <v>57.644853600000005</v>
      </c>
      <c r="H45" s="26"/>
      <c r="I45" s="37">
        <v>0.4</v>
      </c>
      <c r="J45" s="60" t="s">
        <v>48</v>
      </c>
      <c r="K45" s="38" t="s">
        <v>74</v>
      </c>
    </row>
    <row r="46" spans="1:11" ht="21.6" x14ac:dyDescent="0.3">
      <c r="G46" s="36">
        <f>I46*$D$48</f>
        <v>60.570329920200003</v>
      </c>
      <c r="H46" s="26"/>
      <c r="I46" s="37">
        <v>0.42030000000000001</v>
      </c>
      <c r="J46" s="60" t="s">
        <v>49</v>
      </c>
      <c r="K46" s="38" t="s">
        <v>75</v>
      </c>
    </row>
    <row r="47" spans="1:11" ht="21.6" x14ac:dyDescent="0.3">
      <c r="G47" s="39">
        <f>I47*$D$48</f>
        <v>18.6913437798</v>
      </c>
      <c r="H47" s="26"/>
      <c r="I47" s="37">
        <v>0.12970000000000001</v>
      </c>
      <c r="J47" s="60" t="s">
        <v>50</v>
      </c>
      <c r="K47" s="38" t="s">
        <v>76</v>
      </c>
    </row>
    <row r="48" spans="1:11" ht="15" thickBot="1" x14ac:dyDescent="0.35">
      <c r="A48">
        <v>5</v>
      </c>
      <c r="B48" t="s">
        <v>39</v>
      </c>
      <c r="C48" s="55" t="s">
        <v>14</v>
      </c>
      <c r="D48" s="3">
        <f>144112134/1000000</f>
        <v>144.112134</v>
      </c>
      <c r="F48" s="1">
        <v>0.65</v>
      </c>
      <c r="G48" s="19">
        <f>SUM(G44:G47)</f>
        <v>144.11213400000003</v>
      </c>
      <c r="H48" s="6"/>
      <c r="I48" s="20">
        <f>SUM(I44:I47)</f>
        <v>1</v>
      </c>
      <c r="J48" s="74" t="s">
        <v>39</v>
      </c>
      <c r="K48" s="21"/>
    </row>
    <row r="49" spans="1:13" ht="15" thickBot="1" x14ac:dyDescent="0.35">
      <c r="B49" s="84" t="s">
        <v>88</v>
      </c>
      <c r="C49" s="49"/>
      <c r="D49" s="50"/>
      <c r="G49" s="78"/>
      <c r="H49" s="8"/>
      <c r="I49" s="62"/>
      <c r="J49" s="77"/>
      <c r="K49" s="79"/>
    </row>
    <row r="50" spans="1:13" ht="21.6" x14ac:dyDescent="0.3">
      <c r="G50" s="22">
        <f>$G$46*I50</f>
        <v>6.0570329920200008</v>
      </c>
      <c r="H50" s="23"/>
      <c r="I50" s="59">
        <v>0.1</v>
      </c>
      <c r="J50" s="32" t="s">
        <v>22</v>
      </c>
      <c r="K50" s="33" t="s">
        <v>77</v>
      </c>
    </row>
    <row r="51" spans="1:13" x14ac:dyDescent="0.3">
      <c r="G51" s="29">
        <f>$G$46*I51</f>
        <v>54.513296928180004</v>
      </c>
      <c r="H51" s="26"/>
      <c r="I51" s="27">
        <v>0.9</v>
      </c>
      <c r="J51" s="60" t="s">
        <v>23</v>
      </c>
      <c r="K51" s="38" t="s">
        <v>78</v>
      </c>
    </row>
    <row r="52" spans="1:13" ht="15" thickBot="1" x14ac:dyDescent="0.35">
      <c r="G52" s="16">
        <f>SUM(G50:G51)</f>
        <v>60.570329920200003</v>
      </c>
      <c r="H52" s="6"/>
      <c r="I52" s="17">
        <f>SUM(I50:I51)</f>
        <v>1</v>
      </c>
      <c r="J52" s="74" t="s">
        <v>49</v>
      </c>
      <c r="K52" s="18"/>
      <c r="L52" s="5"/>
      <c r="M52" s="5"/>
    </row>
    <row r="53" spans="1:13" ht="15" thickBot="1" x14ac:dyDescent="0.35">
      <c r="I53" s="10"/>
      <c r="J53" s="73"/>
      <c r="L53" s="5"/>
      <c r="M53" s="5"/>
    </row>
    <row r="54" spans="1:13" ht="25.5" customHeight="1" x14ac:dyDescent="0.3">
      <c r="G54" s="22">
        <f>I54*$D$56</f>
        <v>7.759884200000001</v>
      </c>
      <c r="H54" s="23"/>
      <c r="I54" s="59">
        <v>0.1</v>
      </c>
      <c r="J54" s="32" t="s">
        <v>51</v>
      </c>
      <c r="K54" s="33" t="s">
        <v>79</v>
      </c>
      <c r="L54" s="5"/>
      <c r="M54" s="5"/>
    </row>
    <row r="55" spans="1:13" ht="21.6" x14ac:dyDescent="0.3">
      <c r="F55" s="2"/>
      <c r="G55" s="25">
        <f>I55*$D$56</f>
        <v>58.199131500000007</v>
      </c>
      <c r="H55" s="26"/>
      <c r="I55" s="27">
        <v>0.75</v>
      </c>
      <c r="J55" s="60" t="s">
        <v>52</v>
      </c>
      <c r="K55" s="38" t="s">
        <v>80</v>
      </c>
    </row>
    <row r="56" spans="1:13" ht="21.6" x14ac:dyDescent="0.3">
      <c r="A56">
        <v>6</v>
      </c>
      <c r="B56" s="83" t="s">
        <v>40</v>
      </c>
      <c r="C56" s="55" t="s">
        <v>0</v>
      </c>
      <c r="D56" s="58">
        <f>77598842/1000000</f>
        <v>77.598842000000005</v>
      </c>
      <c r="F56" s="1">
        <v>0.35</v>
      </c>
      <c r="G56" s="25">
        <f>I56*$D$56</f>
        <v>3.8799421000000005</v>
      </c>
      <c r="H56" s="26"/>
      <c r="I56" s="27">
        <v>0.05</v>
      </c>
      <c r="J56" s="60" t="s">
        <v>53</v>
      </c>
      <c r="K56" s="38" t="s">
        <v>81</v>
      </c>
    </row>
    <row r="57" spans="1:13" ht="21.6" x14ac:dyDescent="0.3">
      <c r="B57" s="84" t="s">
        <v>88</v>
      </c>
      <c r="D57" s="58"/>
      <c r="F57" s="1"/>
      <c r="G57" s="29">
        <f>I57*$D$56</f>
        <v>7.759884200000001</v>
      </c>
      <c r="H57" s="26"/>
      <c r="I57" s="27">
        <v>0.1</v>
      </c>
      <c r="J57" s="60" t="s">
        <v>54</v>
      </c>
      <c r="K57" s="38" t="s">
        <v>82</v>
      </c>
    </row>
    <row r="58" spans="1:13" ht="15" thickBot="1" x14ac:dyDescent="0.35">
      <c r="F58" s="2"/>
      <c r="G58" s="19">
        <f>SUM(G54:G57)</f>
        <v>77.598842000000005</v>
      </c>
      <c r="H58" s="6"/>
      <c r="I58" s="20">
        <f>SUM(I54:I57)</f>
        <v>1</v>
      </c>
      <c r="J58" s="74" t="s">
        <v>34</v>
      </c>
      <c r="K58" s="21"/>
    </row>
    <row r="59" spans="1:13" x14ac:dyDescent="0.3">
      <c r="B59" s="55"/>
      <c r="D59" s="58"/>
      <c r="F59" s="1"/>
      <c r="G59" s="61"/>
      <c r="H59" s="8"/>
      <c r="I59" s="62"/>
      <c r="J59" s="77"/>
      <c r="K59" s="63"/>
    </row>
    <row r="60" spans="1:13" x14ac:dyDescent="0.3">
      <c r="A60" s="44"/>
      <c r="B60" s="57" t="s">
        <v>19</v>
      </c>
      <c r="C60" s="45"/>
      <c r="D60" s="44"/>
      <c r="E60" s="44"/>
      <c r="F60" s="46"/>
      <c r="G60" s="44"/>
      <c r="H60" s="44"/>
      <c r="I60" s="47"/>
      <c r="J60" s="72"/>
      <c r="K60" s="48"/>
    </row>
    <row r="62" spans="1:13" ht="31.5" customHeight="1" x14ac:dyDescent="0.3">
      <c r="A62">
        <v>7</v>
      </c>
      <c r="B62" t="s">
        <v>18</v>
      </c>
      <c r="C62" s="14"/>
      <c r="D62" s="76"/>
      <c r="F62" s="2" t="s">
        <v>5</v>
      </c>
      <c r="J62" s="95" t="s">
        <v>84</v>
      </c>
      <c r="K62" s="96"/>
    </row>
    <row r="64" spans="1:13" x14ac:dyDescent="0.3">
      <c r="B64" s="11" t="s">
        <v>12</v>
      </c>
      <c r="D64" s="92">
        <f>D62+D56+D48+D34+D26+D9+D4+D17</f>
        <v>5889.7950000000001</v>
      </c>
      <c r="F64" s="8"/>
    </row>
    <row r="65" spans="2:13" x14ac:dyDescent="0.3">
      <c r="B65" s="12" t="s">
        <v>28</v>
      </c>
      <c r="D65" s="93">
        <f>D64-D4-D9-D17</f>
        <v>4279.3439760000001</v>
      </c>
      <c r="F65" s="64"/>
      <c r="L65" s="4"/>
      <c r="M65" s="5"/>
    </row>
    <row r="66" spans="2:13" ht="27" customHeight="1" x14ac:dyDescent="0.3"/>
  </sheetData>
  <mergeCells count="6">
    <mergeCell ref="B10:B11"/>
    <mergeCell ref="J62:K62"/>
    <mergeCell ref="B18:B19"/>
    <mergeCell ref="F17:F18"/>
    <mergeCell ref="J20:K20"/>
    <mergeCell ref="J13:K13"/>
  </mergeCells>
  <printOptions horizontalCentered="1"/>
  <pageMargins left="0" right="0" top="0" bottom="0" header="0" footer="0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12-13 Estimates</vt:lpstr>
    </vt:vector>
  </TitlesOfParts>
  <Company>County of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apease</dc:creator>
  <cp:lastModifiedBy>mmoralej</cp:lastModifiedBy>
  <cp:lastPrinted>2013-08-27T18:28:53Z</cp:lastPrinted>
  <dcterms:created xsi:type="dcterms:W3CDTF">2011-06-30T16:05:47Z</dcterms:created>
  <dcterms:modified xsi:type="dcterms:W3CDTF">2013-08-28T18:58:12Z</dcterms:modified>
</cp:coreProperties>
</file>