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hia\Google Drive\CSAC Institute\Institute Courses\Realignment - 307\Historical and Posted Documents\"/>
    </mc:Choice>
  </mc:AlternateContent>
  <bookViews>
    <workbookView xWindow="0" yWindow="0" windowWidth="22500" windowHeight="10290"/>
  </bookViews>
  <sheets>
    <sheet name="Sheet1" sheetId="1" r:id="rId1"/>
  </sheets>
  <definedNames>
    <definedName name="_xlnm.Print_Area" localSheetId="0">Sheet1!$A$1:$I$35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4" i="1"/>
  <c r="C20" i="1"/>
  <c r="C19" i="1"/>
  <c r="B29" i="1"/>
  <c r="B35" i="1"/>
  <c r="C31" i="1" s="1"/>
  <c r="C13" i="1"/>
  <c r="D13" i="1"/>
  <c r="E13" i="1"/>
  <c r="F13" i="1"/>
  <c r="G13" i="1"/>
  <c r="H13" i="1"/>
  <c r="B13" i="1"/>
  <c r="I5" i="1"/>
  <c r="I6" i="1"/>
  <c r="I7" i="1"/>
  <c r="I8" i="1"/>
  <c r="I9" i="1"/>
  <c r="I10" i="1"/>
  <c r="I11" i="1"/>
  <c r="I12" i="1"/>
  <c r="I4" i="1"/>
  <c r="F14" i="1" l="1"/>
  <c r="F15" i="1" s="1"/>
  <c r="F30" i="1" s="1"/>
  <c r="C14" i="1"/>
  <c r="C15" i="1" s="1"/>
  <c r="C30" i="1" s="1"/>
  <c r="C32" i="1" s="1"/>
  <c r="C35" i="1" s="1"/>
  <c r="H14" i="1"/>
  <c r="H15" i="1" s="1"/>
  <c r="H30" i="1" s="1"/>
  <c r="D14" i="1"/>
  <c r="D15" i="1" s="1"/>
  <c r="D30" i="1" s="1"/>
  <c r="H29" i="1"/>
  <c r="E14" i="1"/>
  <c r="E15" i="1" s="1"/>
  <c r="E30" i="1" s="1"/>
  <c r="G14" i="1"/>
  <c r="G15" i="1" s="1"/>
  <c r="G30" i="1" s="1"/>
  <c r="E29" i="1"/>
  <c r="F29" i="1"/>
  <c r="C29" i="1"/>
  <c r="G29" i="1"/>
  <c r="D29" i="1"/>
  <c r="I13" i="1"/>
  <c r="D31" i="1" l="1"/>
  <c r="D32" i="1"/>
  <c r="D35" i="1" l="1"/>
  <c r="E31" i="1" l="1"/>
  <c r="E32" i="1"/>
  <c r="E35" i="1" l="1"/>
  <c r="F31" i="1" l="1"/>
  <c r="F32" i="1"/>
  <c r="F35" i="1" l="1"/>
  <c r="G31" i="1" l="1"/>
  <c r="G32" i="1"/>
  <c r="G35" i="1" l="1"/>
  <c r="H32" i="1" l="1"/>
  <c r="I32" i="1" s="1"/>
  <c r="H31" i="1"/>
  <c r="H35" i="1" l="1"/>
  <c r="I31" i="1"/>
  <c r="I35" i="1" s="1"/>
</calcChain>
</file>

<file path=xl/sharedStrings.xml><?xml version="1.0" encoding="utf-8"?>
<sst xmlns="http://schemas.openxmlformats.org/spreadsheetml/2006/main" count="37" uniqueCount="33">
  <si>
    <t>STATE</t>
  </si>
  <si>
    <t>FY 06/07</t>
  </si>
  <si>
    <t>Total</t>
  </si>
  <si>
    <t>Base</t>
  </si>
  <si>
    <t>FY 07/08</t>
  </si>
  <si>
    <t>FY 08/09</t>
  </si>
  <si>
    <t>FY 09/10</t>
  </si>
  <si>
    <t>growth for 06/07</t>
  </si>
  <si>
    <t>growth for 07/08</t>
  </si>
  <si>
    <t>growth for 08/09</t>
  </si>
  <si>
    <t>growth for 09/10</t>
  </si>
  <si>
    <t>growth for 10/11</t>
  </si>
  <si>
    <t>growth for 11/12</t>
  </si>
  <si>
    <t>growth for 12/13</t>
  </si>
  <si>
    <t>growth (general)</t>
  </si>
  <si>
    <t>Caseload Growth (1991)</t>
  </si>
  <si>
    <t>Growth</t>
  </si>
  <si>
    <t>TOTAL</t>
  </si>
  <si>
    <t>BASE YEAR</t>
  </si>
  <si>
    <t>Base compared to PRIOR YEAR</t>
  </si>
  <si>
    <t>% of change from PRIOR YEAR</t>
  </si>
  <si>
    <t>Increase/ Decrease per Trend</t>
  </si>
  <si>
    <t>FISCAL YEAR</t>
  </si>
  <si>
    <t>PERCENT OF CHANGE</t>
  </si>
  <si>
    <t>DO NOT DELETE/USE THESE LINES</t>
  </si>
  <si>
    <t>FY 10/11</t>
  </si>
  <si>
    <t>FY 11/12</t>
  </si>
  <si>
    <t>FY 12/13</t>
  </si>
  <si>
    <t>*Based on Theory vs Reality worksheet</t>
  </si>
  <si>
    <t>Percent of anticipated change 
in comparison to the last recession</t>
  </si>
  <si>
    <t>2015-16</t>
  </si>
  <si>
    <t>QUICK LOOK MODEL</t>
  </si>
  <si>
    <t>MODEL FOR REALIGNMENT MOVING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</si>
</sst>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%;[Red]\-0"/>
    <numFmt numFmtId="165" formatCode="0.00%;[Red]\-0.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38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/>
    <xf numFmtId="0" fontId="3" fillId="2" borderId="0" xfId="0" applyFont="1" applyFill="1" applyAlignment="1">
      <alignment horizontal="center"/>
    </xf>
    <xf numFmtId="3" fontId="3" fillId="0" borderId="0" xfId="0" applyNumberFormat="1" applyFont="1"/>
    <xf numFmtId="3" fontId="0" fillId="0" borderId="1" xfId="0" applyNumberForma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38" fontId="0" fillId="0" borderId="0" xfId="0" applyNumberFormat="1" applyBorder="1"/>
    <xf numFmtId="0" fontId="3" fillId="0" borderId="0" xfId="0" applyFont="1" applyBorder="1" applyAlignment="1">
      <alignment horizontal="right"/>
    </xf>
    <xf numFmtId="38" fontId="3" fillId="0" borderId="0" xfId="0" applyNumberFormat="1" applyFont="1" applyBorder="1"/>
    <xf numFmtId="0" fontId="0" fillId="0" borderId="3" xfId="0" applyBorder="1"/>
    <xf numFmtId="38" fontId="0" fillId="0" borderId="4" xfId="0" applyNumberFormat="1" applyBorder="1"/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165" fontId="5" fillId="0" borderId="11" xfId="0" applyNumberFormat="1" applyFont="1" applyBorder="1"/>
    <xf numFmtId="3" fontId="5" fillId="0" borderId="12" xfId="0" applyNumberFormat="1" applyFont="1" applyBorder="1"/>
    <xf numFmtId="0" fontId="2" fillId="0" borderId="0" xfId="0" applyFont="1"/>
    <xf numFmtId="0" fontId="5" fillId="0" borderId="0" xfId="0" applyFont="1"/>
    <xf numFmtId="0" fontId="0" fillId="0" borderId="13" xfId="0" applyBorder="1"/>
    <xf numFmtId="38" fontId="0" fillId="0" borderId="6" xfId="0" applyNumberFormat="1" applyBorder="1"/>
    <xf numFmtId="38" fontId="0" fillId="0" borderId="14" xfId="0" applyNumberFormat="1" applyBorder="1"/>
    <xf numFmtId="38" fontId="4" fillId="0" borderId="0" xfId="0" applyNumberFormat="1" applyFont="1" applyBorder="1"/>
    <xf numFmtId="0" fontId="0" fillId="4" borderId="5" xfId="0" applyFill="1" applyBorder="1" applyAlignment="1">
      <alignment horizontal="center"/>
    </xf>
    <xf numFmtId="9" fontId="0" fillId="4" borderId="5" xfId="1" applyFont="1" applyFill="1" applyBorder="1" applyAlignment="1">
      <alignment horizontal="center"/>
    </xf>
    <xf numFmtId="38" fontId="0" fillId="4" borderId="2" xfId="0" applyNumberFormat="1" applyFill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15" xfId="0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ANTICIPATED REALIGNMENT RECEIPTS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Sheet1!$B$29:$H$29</c:f>
              <c:strCache>
                <c:ptCount val="7"/>
                <c:pt idx="0">
                  <c:v>FY 2015-16</c:v>
                </c:pt>
                <c:pt idx="1">
                  <c:v>FY 2016 - 17</c:v>
                </c:pt>
                <c:pt idx="2">
                  <c:v>FY 2017 - 18</c:v>
                </c:pt>
                <c:pt idx="3">
                  <c:v>FY 2018 - 19</c:v>
                </c:pt>
                <c:pt idx="4">
                  <c:v>FY 2019 - 20</c:v>
                </c:pt>
                <c:pt idx="5">
                  <c:v>FY 2020 - 21</c:v>
                </c:pt>
                <c:pt idx="6">
                  <c:v>FY 2021 - 22</c:v>
                </c:pt>
              </c:strCache>
            </c:strRef>
          </c:cat>
          <c:val>
            <c:numRef>
              <c:f>Sheet1!$B$35:$H$35</c:f>
              <c:numCache>
                <c:formatCode>#,##0_);[Red]\(#,##0\)</c:formatCode>
                <c:ptCount val="7"/>
                <c:pt idx="0">
                  <c:v>1658454920</c:v>
                </c:pt>
                <c:pt idx="1">
                  <c:v>1631955963.588402</c:v>
                </c:pt>
                <c:pt idx="2">
                  <c:v>1464478834.1091371</c:v>
                </c:pt>
                <c:pt idx="3">
                  <c:v>1408592519.9542859</c:v>
                </c:pt>
                <c:pt idx="4">
                  <c:v>1526042408.3941348</c:v>
                </c:pt>
                <c:pt idx="5">
                  <c:v>1715416383.7257459</c:v>
                </c:pt>
                <c:pt idx="6">
                  <c:v>1837876248.7353201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2-4510-984A-4E61BE703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221928"/>
        <c:axId val="214202832"/>
        <c:axId val="0"/>
      </c:bar3DChart>
      <c:catAx>
        <c:axId val="21622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02832"/>
        <c:crosses val="autoZero"/>
        <c:auto val="1"/>
        <c:lblAlgn val="ctr"/>
        <c:lblOffset val="100"/>
        <c:noMultiLvlLbl val="0"/>
      </c:catAx>
      <c:valAx>
        <c:axId val="21420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2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39</xdr:row>
      <xdr:rowOff>128587</xdr:rowOff>
    </xdr:from>
    <xdr:to>
      <xdr:col>8</xdr:col>
      <xdr:colOff>771525</xdr:colOff>
      <xdr:row>65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O43" sqref="O43"/>
    </sheetView>
  </sheetViews>
  <sheetFormatPr defaultRowHeight="14.25" x14ac:dyDescent="0.45"/>
  <cols>
    <col min="1" max="1" width="27" customWidth="1"/>
    <col min="2" max="9" width="14.73046875" customWidth="1"/>
  </cols>
  <sheetData>
    <row r="1" spans="1:9" x14ac:dyDescent="0.45">
      <c r="A1" s="34" t="s">
        <v>32</v>
      </c>
      <c r="B1" s="34"/>
      <c r="C1" s="34"/>
      <c r="D1" s="34"/>
      <c r="E1" s="34"/>
      <c r="F1" s="34"/>
      <c r="G1" s="34"/>
      <c r="H1" s="34"/>
      <c r="I1" s="34"/>
    </row>
    <row r="3" spans="1:9" x14ac:dyDescent="0.45">
      <c r="A3" s="9" t="s">
        <v>0</v>
      </c>
      <c r="B3" s="9" t="s">
        <v>1</v>
      </c>
      <c r="C3" s="9" t="s">
        <v>4</v>
      </c>
      <c r="D3" s="9" t="s">
        <v>5</v>
      </c>
      <c r="E3" s="9" t="s">
        <v>6</v>
      </c>
      <c r="F3" s="9" t="s">
        <v>25</v>
      </c>
      <c r="G3" s="9" t="s">
        <v>26</v>
      </c>
      <c r="H3" s="9" t="s">
        <v>27</v>
      </c>
      <c r="I3" s="9" t="s">
        <v>2</v>
      </c>
    </row>
    <row r="4" spans="1:9" x14ac:dyDescent="0.45">
      <c r="A4" t="s">
        <v>3</v>
      </c>
      <c r="B4" s="1">
        <v>1638646354</v>
      </c>
      <c r="C4" s="1">
        <v>1629011635</v>
      </c>
      <c r="D4" s="1">
        <v>1420042920</v>
      </c>
      <c r="E4" s="1">
        <v>1365852335</v>
      </c>
      <c r="F4" s="1">
        <v>1365852335</v>
      </c>
      <c r="G4" s="1">
        <v>1475796532</v>
      </c>
      <c r="H4" s="1">
        <v>1724575703</v>
      </c>
      <c r="I4" s="1">
        <f>SUM(B4:H4)</f>
        <v>10619777814</v>
      </c>
    </row>
    <row r="5" spans="1:9" x14ac:dyDescent="0.45">
      <c r="A5" t="s">
        <v>7</v>
      </c>
      <c r="B5" s="1">
        <v>17138152.449999999</v>
      </c>
      <c r="D5" s="1"/>
      <c r="F5" s="1">
        <v>74405185</v>
      </c>
      <c r="I5" s="1">
        <f t="shared" ref="I5:I12" si="0">SUM(B5:H5)</f>
        <v>91543337.450000003</v>
      </c>
    </row>
    <row r="6" spans="1:9" x14ac:dyDescent="0.45">
      <c r="A6" t="s">
        <v>8</v>
      </c>
      <c r="F6" s="1">
        <v>39480983</v>
      </c>
      <c r="G6" s="1">
        <v>65908469</v>
      </c>
      <c r="H6" s="1"/>
      <c r="I6" s="1">
        <f t="shared" si="0"/>
        <v>105389452</v>
      </c>
    </row>
    <row r="7" spans="1:9" x14ac:dyDescent="0.45">
      <c r="A7" t="s">
        <v>9</v>
      </c>
      <c r="C7" s="1"/>
      <c r="G7" s="1">
        <v>104972554</v>
      </c>
      <c r="I7" s="1">
        <f t="shared" si="0"/>
        <v>104972554</v>
      </c>
    </row>
    <row r="8" spans="1:9" x14ac:dyDescent="0.45">
      <c r="A8" t="s">
        <v>10</v>
      </c>
      <c r="C8" s="1"/>
      <c r="G8" s="1">
        <v>44172769</v>
      </c>
      <c r="I8" s="1">
        <f t="shared" si="0"/>
        <v>44172769</v>
      </c>
    </row>
    <row r="9" spans="1:9" x14ac:dyDescent="0.45">
      <c r="A9" t="s">
        <v>11</v>
      </c>
      <c r="C9" s="1"/>
      <c r="G9" s="1">
        <v>86824</v>
      </c>
      <c r="I9" s="1">
        <f t="shared" si="0"/>
        <v>86824</v>
      </c>
    </row>
    <row r="10" spans="1:9" x14ac:dyDescent="0.45">
      <c r="A10" t="s">
        <v>12</v>
      </c>
      <c r="D10" s="1"/>
      <c r="G10" s="1">
        <v>33638555</v>
      </c>
      <c r="H10" s="1">
        <v>7089299</v>
      </c>
      <c r="I10" s="1">
        <f>SUM(B10:H10)</f>
        <v>40727854</v>
      </c>
    </row>
    <row r="11" spans="1:9" x14ac:dyDescent="0.45">
      <c r="A11" t="s">
        <v>13</v>
      </c>
      <c r="C11" s="1"/>
      <c r="H11" s="1">
        <v>102275815</v>
      </c>
      <c r="I11" s="1">
        <f t="shared" si="0"/>
        <v>102275815</v>
      </c>
    </row>
    <row r="12" spans="1:9" x14ac:dyDescent="0.45">
      <c r="A12" s="8" t="s">
        <v>14</v>
      </c>
      <c r="B12" s="11">
        <v>2670413.4500000002</v>
      </c>
      <c r="C12" s="8"/>
      <c r="D12" s="11"/>
      <c r="E12" s="8"/>
      <c r="F12" s="8"/>
      <c r="G12" s="8"/>
      <c r="H12" s="11">
        <v>13748615</v>
      </c>
      <c r="I12" s="11">
        <f t="shared" si="0"/>
        <v>16419028.449999999</v>
      </c>
    </row>
    <row r="13" spans="1:9" x14ac:dyDescent="0.45">
      <c r="A13" s="7" t="s">
        <v>2</v>
      </c>
      <c r="B13" s="10">
        <f>SUM(B4:B12)</f>
        <v>1658454919.9000001</v>
      </c>
      <c r="C13" s="10">
        <f t="shared" ref="C13:I13" si="1">SUM(C4:C12)</f>
        <v>1629011635</v>
      </c>
      <c r="D13" s="10">
        <f t="shared" si="1"/>
        <v>1420042920</v>
      </c>
      <c r="E13" s="10">
        <f t="shared" si="1"/>
        <v>1365852335</v>
      </c>
      <c r="F13" s="10">
        <f t="shared" si="1"/>
        <v>1479738503</v>
      </c>
      <c r="G13" s="10">
        <f t="shared" si="1"/>
        <v>1724575703</v>
      </c>
      <c r="H13" s="10">
        <f t="shared" si="1"/>
        <v>1847689432</v>
      </c>
      <c r="I13" s="10">
        <f t="shared" si="1"/>
        <v>11125365447.900002</v>
      </c>
    </row>
    <row r="14" spans="1:9" x14ac:dyDescent="0.45">
      <c r="A14" t="s">
        <v>19</v>
      </c>
      <c r="C14" s="2">
        <f>C13-B13</f>
        <v>-29443284.900000095</v>
      </c>
      <c r="D14" s="2">
        <f t="shared" ref="D14:H14" si="2">D13-C13</f>
        <v>-208968715</v>
      </c>
      <c r="E14" s="2">
        <f t="shared" si="2"/>
        <v>-54190585</v>
      </c>
      <c r="F14" s="2">
        <f t="shared" si="2"/>
        <v>113886168</v>
      </c>
      <c r="G14" s="2">
        <f t="shared" si="2"/>
        <v>244837200</v>
      </c>
      <c r="H14" s="2">
        <f t="shared" si="2"/>
        <v>123113729</v>
      </c>
    </row>
    <row r="15" spans="1:9" x14ac:dyDescent="0.45">
      <c r="A15" t="s">
        <v>20</v>
      </c>
      <c r="C15" s="4">
        <f>C14/B13</f>
        <v>-1.7753443006925648E-2</v>
      </c>
      <c r="D15" s="4">
        <f t="shared" ref="D15:H15" si="3">D14/C13</f>
        <v>-0.12827944902922686</v>
      </c>
      <c r="E15" s="4">
        <f t="shared" si="3"/>
        <v>-3.8161230366192032E-2</v>
      </c>
      <c r="F15" s="4">
        <f t="shared" si="3"/>
        <v>8.3381025226273817E-2</v>
      </c>
      <c r="G15" s="4">
        <f t="shared" si="3"/>
        <v>0.16545977515866531</v>
      </c>
      <c r="H15" s="4">
        <f t="shared" si="3"/>
        <v>7.1387836895670326E-2</v>
      </c>
      <c r="I15" s="3"/>
    </row>
    <row r="16" spans="1:9" x14ac:dyDescent="0.45">
      <c r="C16" s="4"/>
      <c r="D16" s="4"/>
      <c r="E16" s="4"/>
      <c r="F16" s="4"/>
      <c r="G16" s="4"/>
      <c r="H16" s="4"/>
      <c r="I16" s="3"/>
    </row>
    <row r="17" spans="1:9" x14ac:dyDescent="0.45">
      <c r="A17" s="26" t="s">
        <v>28</v>
      </c>
    </row>
    <row r="18" spans="1:9" hidden="1" x14ac:dyDescent="0.45"/>
    <row r="19" spans="1:9" hidden="1" x14ac:dyDescent="0.45">
      <c r="A19" s="25" t="s">
        <v>24</v>
      </c>
      <c r="C19" t="str">
        <f>LEFT(B25,4)</f>
        <v>2015</v>
      </c>
    </row>
    <row r="20" spans="1:9" hidden="1" x14ac:dyDescent="0.45">
      <c r="A20" s="25" t="s">
        <v>24</v>
      </c>
      <c r="C20" t="str">
        <f>RIGHT(B25,2)</f>
        <v>16</v>
      </c>
    </row>
    <row r="21" spans="1:9" hidden="1" x14ac:dyDescent="0.45"/>
    <row r="22" spans="1:9" x14ac:dyDescent="0.45">
      <c r="A22" s="35" t="s">
        <v>31</v>
      </c>
      <c r="B22" s="35"/>
      <c r="C22" s="35"/>
      <c r="D22" s="35"/>
      <c r="E22" s="35"/>
      <c r="F22" s="35"/>
      <c r="G22" s="35"/>
      <c r="H22" s="35"/>
      <c r="I22" s="35"/>
    </row>
    <row r="23" spans="1:9" x14ac:dyDescent="0.45">
      <c r="A23" s="5"/>
      <c r="B23" s="5"/>
      <c r="C23" s="5"/>
      <c r="D23" s="5"/>
      <c r="E23" s="5"/>
      <c r="F23" s="5"/>
      <c r="G23" s="5"/>
      <c r="H23" s="5"/>
      <c r="I23" s="5"/>
    </row>
    <row r="24" spans="1:9" ht="14.65" thickBot="1" x14ac:dyDescent="0.5"/>
    <row r="25" spans="1:9" ht="15" thickTop="1" thickBot="1" x14ac:dyDescent="0.5">
      <c r="A25" t="s">
        <v>18</v>
      </c>
      <c r="B25" s="31" t="s">
        <v>30</v>
      </c>
    </row>
    <row r="26" spans="1:9" ht="31.5" customHeight="1" thickTop="1" thickBot="1" x14ac:dyDescent="0.5">
      <c r="A26" s="36" t="s">
        <v>29</v>
      </c>
      <c r="B26" s="37"/>
      <c r="C26" s="32">
        <v>0.9</v>
      </c>
      <c r="D26" s="32">
        <v>0.8</v>
      </c>
      <c r="E26" s="32">
        <v>1</v>
      </c>
      <c r="F26" s="32">
        <v>1</v>
      </c>
      <c r="G26" s="32">
        <v>0.75</v>
      </c>
      <c r="H26" s="32">
        <v>1</v>
      </c>
    </row>
    <row r="27" spans="1:9" ht="14.65" thickTop="1" x14ac:dyDescent="0.45"/>
    <row r="28" spans="1:9" x14ac:dyDescent="0.45">
      <c r="B28" s="6"/>
      <c r="C28" s="6"/>
    </row>
    <row r="29" spans="1:9" x14ac:dyDescent="0.45">
      <c r="A29" s="19" t="s">
        <v>22</v>
      </c>
      <c r="B29" s="20" t="str">
        <f>"FY "&amp;B25</f>
        <v>FY 2015-16</v>
      </c>
      <c r="C29" s="20" t="str">
        <f>"FY "&amp;($C$19+1)&amp;" - "&amp;($C$20+1)</f>
        <v>FY 2016 - 17</v>
      </c>
      <c r="D29" s="20" t="str">
        <f>"FY "&amp;($C$19+2)&amp;" - "&amp;($C$20+2)</f>
        <v>FY 2017 - 18</v>
      </c>
      <c r="E29" s="20" t="str">
        <f>"FY "&amp;($C$19+3)&amp;" - "&amp;($C$20+3)</f>
        <v>FY 2018 - 19</v>
      </c>
      <c r="F29" s="20" t="str">
        <f>"FY "&amp;($C$19+4)&amp;" - "&amp;($C$20+4)</f>
        <v>FY 2019 - 20</v>
      </c>
      <c r="G29" s="20" t="str">
        <f>"FY "&amp;($C$19+5)&amp;" - "&amp;($C$20+5)</f>
        <v>FY 2020 - 21</v>
      </c>
      <c r="H29" s="20" t="str">
        <f>"FY "&amp;($C$19+6)&amp;" - "&amp;($C$20+6)</f>
        <v>FY 2021 - 22</v>
      </c>
      <c r="I29" s="21" t="s">
        <v>2</v>
      </c>
    </row>
    <row r="30" spans="1:9" ht="14.65" thickBot="1" x14ac:dyDescent="0.5">
      <c r="A30" s="22" t="s">
        <v>23</v>
      </c>
      <c r="B30" s="12"/>
      <c r="C30" s="23">
        <f t="shared" ref="C30:H30" si="4">C15*C$26</f>
        <v>-1.5978098706233086E-2</v>
      </c>
      <c r="D30" s="23">
        <f t="shared" si="4"/>
        <v>-0.1026235592233815</v>
      </c>
      <c r="E30" s="23">
        <f t="shared" si="4"/>
        <v>-3.8161230366192032E-2</v>
      </c>
      <c r="F30" s="23">
        <f t="shared" si="4"/>
        <v>8.3381025226273817E-2</v>
      </c>
      <c r="G30" s="23">
        <f t="shared" si="4"/>
        <v>0.12409483136899899</v>
      </c>
      <c r="H30" s="23">
        <f t="shared" si="4"/>
        <v>7.1387836895670326E-2</v>
      </c>
      <c r="I30" s="24"/>
    </row>
    <row r="31" spans="1:9" ht="14.65" thickBot="1" x14ac:dyDescent="0.5">
      <c r="A31" s="17" t="s">
        <v>3</v>
      </c>
      <c r="B31" s="33">
        <v>1658454920</v>
      </c>
      <c r="C31" s="14">
        <f t="shared" ref="C31:H31" si="5">B35</f>
        <v>1658454920</v>
      </c>
      <c r="D31" s="14">
        <f t="shared" si="5"/>
        <v>1631955963.588402</v>
      </c>
      <c r="E31" s="14">
        <f t="shared" si="5"/>
        <v>1464478834.1091371</v>
      </c>
      <c r="F31" s="14">
        <f t="shared" si="5"/>
        <v>1408592519.9542859</v>
      </c>
      <c r="G31" s="14">
        <f t="shared" si="5"/>
        <v>1526042408.3941348</v>
      </c>
      <c r="H31" s="14">
        <f t="shared" si="5"/>
        <v>1715416383.7257459</v>
      </c>
      <c r="I31" s="18">
        <f>SUM(B31:H31)</f>
        <v>11063395949.771706</v>
      </c>
    </row>
    <row r="32" spans="1:9" x14ac:dyDescent="0.45">
      <c r="A32" s="17" t="s">
        <v>21</v>
      </c>
      <c r="B32" s="14"/>
      <c r="C32" s="14">
        <f t="shared" ref="C32:H32" si="6">B35*C30</f>
        <v>-26498956.411597896</v>
      </c>
      <c r="D32" s="14">
        <f t="shared" si="6"/>
        <v>-167477129.479265</v>
      </c>
      <c r="E32" s="14">
        <f t="shared" si="6"/>
        <v>-55886314.154851101</v>
      </c>
      <c r="F32" s="14">
        <f t="shared" si="6"/>
        <v>117449888.43984891</v>
      </c>
      <c r="G32" s="14">
        <f t="shared" si="6"/>
        <v>189373975.33161125</v>
      </c>
      <c r="H32" s="14">
        <f t="shared" si="6"/>
        <v>122459865.00957417</v>
      </c>
      <c r="I32" s="18">
        <f t="shared" ref="I32:I34" si="7">SUM(B32:H32)</f>
        <v>179421328.73532033</v>
      </c>
    </row>
    <row r="33" spans="1:9" x14ac:dyDescent="0.45">
      <c r="A33" s="17" t="s">
        <v>15</v>
      </c>
      <c r="B33" s="14"/>
      <c r="C33" s="14"/>
      <c r="D33" s="14"/>
      <c r="E33" s="14"/>
      <c r="F33" s="14"/>
      <c r="G33" s="14"/>
      <c r="H33" s="14"/>
      <c r="I33" s="18">
        <f t="shared" si="7"/>
        <v>0</v>
      </c>
    </row>
    <row r="34" spans="1:9" ht="14.65" thickBot="1" x14ac:dyDescent="0.5">
      <c r="A34" s="27" t="s">
        <v>16</v>
      </c>
      <c r="B34" s="28"/>
      <c r="C34" s="28"/>
      <c r="D34" s="28"/>
      <c r="E34" s="28"/>
      <c r="F34" s="28"/>
      <c r="G34" s="28"/>
      <c r="H34" s="28"/>
      <c r="I34" s="29">
        <f t="shared" si="7"/>
        <v>0</v>
      </c>
    </row>
    <row r="35" spans="1:9" ht="14.65" thickTop="1" x14ac:dyDescent="0.45">
      <c r="A35" s="15" t="s">
        <v>17</v>
      </c>
      <c r="B35" s="16">
        <f>SUM(B31:B34)</f>
        <v>1658454920</v>
      </c>
      <c r="C35" s="16">
        <f t="shared" ref="C35:I35" si="8">SUM(C31:C34)</f>
        <v>1631955963.588402</v>
      </c>
      <c r="D35" s="16">
        <f t="shared" si="8"/>
        <v>1464478834.1091371</v>
      </c>
      <c r="E35" s="16">
        <f t="shared" si="8"/>
        <v>1408592519.9542859</v>
      </c>
      <c r="F35" s="16">
        <f t="shared" si="8"/>
        <v>1526042408.3941348</v>
      </c>
      <c r="G35" s="16">
        <f t="shared" si="8"/>
        <v>1715416383.7257459</v>
      </c>
      <c r="H35" s="16">
        <f t="shared" si="8"/>
        <v>1837876248.7353201</v>
      </c>
      <c r="I35" s="16">
        <f t="shared" si="8"/>
        <v>11242817278.507027</v>
      </c>
    </row>
    <row r="36" spans="1:9" x14ac:dyDescent="0.45">
      <c r="A36" s="13"/>
      <c r="B36" s="30"/>
      <c r="C36" s="30"/>
      <c r="D36" s="30"/>
      <c r="E36" s="30"/>
      <c r="F36" s="30"/>
      <c r="G36" s="30"/>
      <c r="H36" s="30"/>
      <c r="I36" s="13"/>
    </row>
  </sheetData>
  <mergeCells count="3">
    <mergeCell ref="A1:I1"/>
    <mergeCell ref="A22:I22"/>
    <mergeCell ref="A26:B26"/>
  </mergeCells>
  <conditionalFormatting sqref="B36">
    <cfRule type="iconSet" priority="8">
      <iconSet iconSet="3Arrows">
        <cfvo type="percent" val="0"/>
        <cfvo type="percent" val="33"/>
        <cfvo type="formula" val="$B$35"/>
      </iconSet>
    </cfRule>
  </conditionalFormatting>
  <conditionalFormatting sqref="C36">
    <cfRule type="iconSet" priority="7">
      <iconSet iconSet="3Arrows">
        <cfvo type="percent" val="0"/>
        <cfvo type="percent" val="33"/>
        <cfvo type="formula" val="$B$35"/>
      </iconSet>
    </cfRule>
  </conditionalFormatting>
  <conditionalFormatting sqref="E36">
    <cfRule type="iconSet" priority="5">
      <iconSet iconSet="3Arrows">
        <cfvo type="percent" val="0"/>
        <cfvo type="percent" val="33"/>
        <cfvo type="formula" val="$B$35"/>
      </iconSet>
    </cfRule>
  </conditionalFormatting>
  <conditionalFormatting sqref="F36">
    <cfRule type="iconSet" priority="4">
      <iconSet iconSet="3Arrows">
        <cfvo type="percent" val="0"/>
        <cfvo type="percent" val="33"/>
        <cfvo type="formula" val="$B$35"/>
      </iconSet>
    </cfRule>
  </conditionalFormatting>
  <conditionalFormatting sqref="G36">
    <cfRule type="iconSet" priority="3">
      <iconSet iconSet="3Arrows">
        <cfvo type="percent" val="0"/>
        <cfvo type="percent" val="33"/>
        <cfvo type="formula" val="$B$35"/>
      </iconSet>
    </cfRule>
  </conditionalFormatting>
  <conditionalFormatting sqref="H36">
    <cfRule type="iconSet" priority="2">
      <iconSet iconSet="3Arrows">
        <cfvo type="percent" val="0"/>
        <cfvo type="percent" val="33"/>
        <cfvo type="formula" val="$B$35"/>
      </iconSet>
    </cfRule>
  </conditionalFormatting>
  <conditionalFormatting sqref="D36">
    <cfRule type="iconSet" priority="1">
      <iconSet iconSet="3Arrows">
        <cfvo type="percent" val="0"/>
        <cfvo type="num" val="$B$35-1" gte="0"/>
        <cfvo type="num" val="$B$35"/>
      </iconSet>
    </cfRule>
  </conditionalFormatting>
  <pageMargins left="0.7" right="0.7" top="0.75" bottom="0.75" header="0.3" footer="0.3"/>
  <pageSetup scale="84" fitToHeight="2" orientation="landscape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Gonzalez</dc:creator>
  <cp:lastModifiedBy>William Chiat</cp:lastModifiedBy>
  <cp:lastPrinted>2016-09-20T20:14:17Z</cp:lastPrinted>
  <dcterms:created xsi:type="dcterms:W3CDTF">2016-08-25T15:37:07Z</dcterms:created>
  <dcterms:modified xsi:type="dcterms:W3CDTF">2017-09-19T16:57:11Z</dcterms:modified>
</cp:coreProperties>
</file>